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<sst xmlns="http://schemas.openxmlformats.org/spreadsheetml/2006/main" count="93" uniqueCount="64">
  <si>
    <t xml:space="preserve">Définition salle (J. Fourcade)</t>
  </si>
  <si>
    <t xml:space="preserve">Modes</t>
  </si>
  <si>
    <t xml:space="preserve">Puissance</t>
  </si>
  <si>
    <t xml:space="preserve">Vitesse du son</t>
  </si>
  <si>
    <t xml:space="preserve">m/s</t>
  </si>
  <si>
    <t xml:space="preserve">Nx (longueur)</t>
  </si>
  <si>
    <t xml:space="preserve">Sensibilité enceinte (1m)</t>
  </si>
  <si>
    <t xml:space="preserve">dB/2.83V</t>
  </si>
  <si>
    <t xml:space="preserve">Ny (largeur)</t>
  </si>
  <si>
    <t xml:space="preserve">Marge SPL </t>
  </si>
  <si>
    <t xml:space="preserve">dB</t>
  </si>
  <si>
    <t xml:space="preserve">Ouverture en H (-6dB)</t>
  </si>
  <si>
    <t xml:space="preserve">deg</t>
  </si>
  <si>
    <t xml:space="preserve">rad</t>
  </si>
  <si>
    <t xml:space="preserve">Nz (hauteur)</t>
  </si>
  <si>
    <t xml:space="preserve">SPL max souhaité à DC</t>
  </si>
  <si>
    <t xml:space="preserve">Ouverture en V (-6dB)</t>
  </si>
  <si>
    <t xml:space="preserve">Alpha x1</t>
  </si>
  <si>
    <t xml:space="preserve">Perte SPL au PE (Eyring)</t>
  </si>
  <si>
    <t xml:space="preserve">Hauteur salle</t>
  </si>
  <si>
    <t xml:space="preserve">m</t>
  </si>
  <si>
    <t xml:space="preserve">Alpha x2</t>
  </si>
  <si>
    <t xml:space="preserve">SPL Max (1m avec marge)</t>
  </si>
  <si>
    <t xml:space="preserve">Rapport Largeur/Hauteur</t>
  </si>
  <si>
    <t xml:space="preserve">Alpha y1</t>
  </si>
  <si>
    <t xml:space="preserve">Puissance amplificateur</t>
  </si>
  <si>
    <t xml:space="preserve">W</t>
  </si>
  <si>
    <t xml:space="preserve">Rapport Longueur/Hauteur</t>
  </si>
  <si>
    <t xml:space="preserve">Alpha y2</t>
  </si>
  <si>
    <t xml:space="preserve">Alpha z1</t>
  </si>
  <si>
    <t xml:space="preserve">Temps de reverbération</t>
  </si>
  <si>
    <t xml:space="preserve">s</t>
  </si>
  <si>
    <t xml:space="preserve">Alpha z2</t>
  </si>
  <si>
    <t xml:space="preserve">Distance point d’écoute</t>
  </si>
  <si>
    <t xml:space="preserve">Fréquence mode</t>
  </si>
  <si>
    <t xml:space="preserve">hz</t>
  </si>
  <si>
    <t xml:space="preserve">Temps de réverbération du mode</t>
  </si>
  <si>
    <t xml:space="preserve">Surface sol</t>
  </si>
  <si>
    <t xml:space="preserve">m2</t>
  </si>
  <si>
    <t xml:space="preserve">Surface parois</t>
  </si>
  <si>
    <t xml:space="preserve">Volume</t>
  </si>
  <si>
    <t xml:space="preserve">m3</t>
  </si>
  <si>
    <t xml:space="preserve">Bande de fréquence</t>
  </si>
  <si>
    <t xml:space="preserve">Nombre d’octave</t>
  </si>
  <si>
    <t xml:space="preserve">Rapport Volume/Temps de réverbération</t>
  </si>
  <si>
    <t xml:space="preserve">m3/s</t>
  </si>
  <si>
    <t xml:space="preserve">Fréquence centrale</t>
  </si>
  <si>
    <t xml:space="preserve">F Schroëder</t>
  </si>
  <si>
    <t xml:space="preserve">Facteur</t>
  </si>
  <si>
    <t xml:space="preserve">Delta F /F</t>
  </si>
  <si>
    <t xml:space="preserve">Q enceinte</t>
  </si>
  <si>
    <t xml:space="preserve">Delta F</t>
  </si>
  <si>
    <t xml:space="preserve">DI enceinte</t>
  </si>
  <si>
    <t xml:space="preserve">Fmin</t>
  </si>
  <si>
    <t xml:space="preserve">Fmax</t>
  </si>
  <si>
    <t xml:space="preserve">Niveau champ direct</t>
  </si>
  <si>
    <t xml:space="preserve">Sabine</t>
  </si>
  <si>
    <t xml:space="preserve">Surface absorbtion</t>
  </si>
  <si>
    <t xml:space="preserve">Distance critique </t>
  </si>
  <si>
    <t xml:space="preserve">Absorbtion moyenne</t>
  </si>
  <si>
    <t xml:space="preserve">Niveau champ réverbéré</t>
  </si>
  <si>
    <t xml:space="preserve">Direct/Réverbéré</t>
  </si>
  <si>
    <t xml:space="preserve">Eyring</t>
  </si>
  <si>
    <t xml:space="preserve">Constante de la salle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</si>
</sst>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#,##0.000"/>
    <numFmt numFmtId="167" formatCode="#,##0.00"/>
    <numFmt numFmtId="168" formatCode="General"/>
    <numFmt numFmtId="169" formatCode="#,###.00"/>
    <numFmt numFmtId="170" formatCode="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40FB"/>
        <bgColor rgb="FFFF00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E040FB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9.34"/>
    <col collapsed="false" customWidth="true" hidden="false" outlineLevel="0" max="6" min="6" style="0" width="27.75"/>
    <col collapsed="false" customWidth="true" hidden="false" outlineLevel="0" max="9" min="9" style="0" width="23.09"/>
  </cols>
  <sheetData>
    <row r="1" customFormat="false" ht="15" hidden="false" customHeight="false" outlineLevel="0" collapsed="false">
      <c r="A1" s="1" t="s">
        <v>0</v>
      </c>
      <c r="F1" s="2" t="s">
        <v>1</v>
      </c>
      <c r="G1" s="3"/>
      <c r="H1" s="3"/>
      <c r="I1" s="2" t="s">
        <v>2</v>
      </c>
    </row>
    <row r="3" customFormat="false" ht="12.8" hidden="false" customHeight="false" outlineLevel="0" collapsed="false">
      <c r="A3" s="0" t="s">
        <v>3</v>
      </c>
      <c r="B3" s="4" t="n">
        <v>344</v>
      </c>
      <c r="C3" s="0" t="s">
        <v>4</v>
      </c>
      <c r="F3" s="0" t="s">
        <v>5</v>
      </c>
      <c r="G3" s="5" t="n">
        <v>1</v>
      </c>
      <c r="I3" s="0" t="s">
        <v>6</v>
      </c>
      <c r="J3" s="4" t="n">
        <v>105</v>
      </c>
      <c r="K3" s="0" t="s">
        <v>7</v>
      </c>
    </row>
    <row r="4" customFormat="false" ht="12.8" hidden="false" customHeight="false" outlineLevel="0" collapsed="false">
      <c r="F4" s="0" t="s">
        <v>8</v>
      </c>
      <c r="G4" s="5" t="n">
        <v>0</v>
      </c>
      <c r="I4" s="0" t="s">
        <v>9</v>
      </c>
      <c r="J4" s="4" t="n">
        <v>10</v>
      </c>
      <c r="K4" s="0" t="s">
        <v>10</v>
      </c>
    </row>
    <row r="5" customFormat="false" ht="12.8" hidden="false" customHeight="false" outlineLevel="0" collapsed="false">
      <c r="A5" s="0" t="s">
        <v>11</v>
      </c>
      <c r="B5" s="4" t="n">
        <v>90</v>
      </c>
      <c r="C5" s="0" t="s">
        <v>12</v>
      </c>
      <c r="D5" s="6" t="n">
        <f aca="false">RADIANS(B5)</f>
        <v>1.5707963267949</v>
      </c>
      <c r="E5" s="0" t="s">
        <v>13</v>
      </c>
      <c r="F5" s="0" t="s">
        <v>14</v>
      </c>
      <c r="G5" s="5" t="n">
        <v>0</v>
      </c>
      <c r="I5" s="0" t="s">
        <v>15</v>
      </c>
      <c r="J5" s="4" t="n">
        <v>105</v>
      </c>
      <c r="K5" s="0" t="s">
        <v>10</v>
      </c>
    </row>
    <row r="6" customFormat="false" ht="12.8" hidden="false" customHeight="false" outlineLevel="0" collapsed="false">
      <c r="A6" s="0" t="s">
        <v>16</v>
      </c>
      <c r="B6" s="4" t="n">
        <v>40</v>
      </c>
      <c r="C6" s="0" t="s">
        <v>12</v>
      </c>
      <c r="D6" s="6" t="n">
        <f aca="false">RADIANS(B6)</f>
        <v>0.698131700797732</v>
      </c>
      <c r="E6" s="0" t="s">
        <v>13</v>
      </c>
    </row>
    <row r="7" customFormat="false" ht="12.8" hidden="false" customHeight="false" outlineLevel="0" collapsed="false">
      <c r="F7" s="0" t="s">
        <v>17</v>
      </c>
      <c r="G7" s="4" t="n">
        <v>0</v>
      </c>
      <c r="I7" s="0" t="s">
        <v>18</v>
      </c>
      <c r="J7" s="7" t="n">
        <f aca="false">10*LOG(B23/(4*PI()*B14^2)+4/B36)</f>
        <v>-12.4887228039677</v>
      </c>
      <c r="K7" s="0" t="s">
        <v>10</v>
      </c>
    </row>
    <row r="8" customFormat="false" ht="12.8" hidden="false" customHeight="false" outlineLevel="0" collapsed="false">
      <c r="A8" s="0" t="s">
        <v>19</v>
      </c>
      <c r="B8" s="4" t="n">
        <v>4</v>
      </c>
      <c r="C8" s="0" t="s">
        <v>20</v>
      </c>
      <c r="F8" s="0" t="s">
        <v>21</v>
      </c>
      <c r="G8" s="4" t="n">
        <v>0.99</v>
      </c>
      <c r="I8" s="0" t="s">
        <v>22</v>
      </c>
      <c r="J8" s="7" t="n">
        <f aca="false">J5+J4-J7</f>
        <v>127.488722803968</v>
      </c>
      <c r="K8" s="0" t="s">
        <v>10</v>
      </c>
    </row>
    <row r="9" customFormat="false" ht="12.8" hidden="false" customHeight="false" outlineLevel="0" collapsed="false">
      <c r="A9" s="0" t="s">
        <v>23</v>
      </c>
      <c r="B9" s="4" t="n">
        <v>1.45</v>
      </c>
      <c r="D9" s="8" t="n">
        <f aca="false">B8*B9</f>
        <v>5.8</v>
      </c>
      <c r="E9" s="0" t="s">
        <v>20</v>
      </c>
      <c r="F9" s="0" t="s">
        <v>24</v>
      </c>
      <c r="G9" s="4" t="n">
        <v>0.99</v>
      </c>
      <c r="I9" s="0" t="s">
        <v>25</v>
      </c>
      <c r="J9" s="9" t="n">
        <f aca="false">10^((J8-J3)/10)</f>
        <v>177.366779463906</v>
      </c>
      <c r="K9" s="0" t="s">
        <v>26</v>
      </c>
    </row>
    <row r="10" customFormat="false" ht="12.8" hidden="false" customHeight="false" outlineLevel="0" collapsed="false">
      <c r="A10" s="0" t="s">
        <v>27</v>
      </c>
      <c r="B10" s="4" t="n">
        <v>2.1</v>
      </c>
      <c r="D10" s="8" t="n">
        <f aca="false">B8*B10</f>
        <v>8.4</v>
      </c>
      <c r="E10" s="0" t="s">
        <v>20</v>
      </c>
      <c r="F10" s="0" t="s">
        <v>28</v>
      </c>
      <c r="G10" s="4" t="n">
        <v>0.99</v>
      </c>
    </row>
    <row r="11" customFormat="false" ht="12.8" hidden="false" customHeight="false" outlineLevel="0" collapsed="false">
      <c r="F11" s="0" t="s">
        <v>29</v>
      </c>
      <c r="G11" s="4" t="n">
        <v>0</v>
      </c>
    </row>
    <row r="12" customFormat="false" ht="12.8" hidden="false" customHeight="false" outlineLevel="0" collapsed="false">
      <c r="A12" s="0" t="s">
        <v>30</v>
      </c>
      <c r="B12" s="4" t="n">
        <v>0.129</v>
      </c>
      <c r="C12" s="0" t="s">
        <v>31</v>
      </c>
      <c r="F12" s="0" t="s">
        <v>32</v>
      </c>
      <c r="G12" s="4" t="n">
        <v>0.99</v>
      </c>
    </row>
    <row r="14" customFormat="false" ht="12.8" hidden="false" customHeight="false" outlineLevel="0" collapsed="false">
      <c r="A14" s="0" t="s">
        <v>33</v>
      </c>
      <c r="B14" s="4" t="n">
        <f aca="false">0.8*D9</f>
        <v>4.64</v>
      </c>
      <c r="C14" s="0" t="s">
        <v>20</v>
      </c>
      <c r="F14" s="0" t="s">
        <v>34</v>
      </c>
      <c r="G14" s="7" t="n">
        <f aca="false">B3/2*SQRT((G5/B8)^2+(G4/D9)^2+(G3/D10)^2)</f>
        <v>20.4761904761905</v>
      </c>
      <c r="H14" s="0" t="s">
        <v>35</v>
      </c>
    </row>
    <row r="15" customFormat="false" ht="12.8" hidden="false" customHeight="false" outlineLevel="0" collapsed="false">
      <c r="F15" s="0" t="s">
        <v>36</v>
      </c>
      <c r="G15" s="7" t="n">
        <f aca="false">-55.3*G14/B3^2/(G5/B8^2*LN((1-G11)*(1-G12))+G4/D9^2*LN((1-G9)*(1-G10))+G3/D10^2*LN((1-G7)*(1-G8)))</f>
        <v>0.146612262161118</v>
      </c>
      <c r="H15" s="0" t="s">
        <v>31</v>
      </c>
    </row>
    <row r="16" customFormat="false" ht="12.8" hidden="false" customHeight="false" outlineLevel="0" collapsed="false">
      <c r="A16" s="0" t="s">
        <v>37</v>
      </c>
      <c r="B16" s="9" t="n">
        <f aca="false">D9*D10</f>
        <v>48.72</v>
      </c>
      <c r="C16" s="0" t="s">
        <v>38</v>
      </c>
    </row>
    <row r="17" customFormat="false" ht="12.8" hidden="false" customHeight="false" outlineLevel="0" collapsed="false">
      <c r="A17" s="0" t="s">
        <v>39</v>
      </c>
      <c r="B17" s="7" t="n">
        <f aca="false">2*(B8*D9+B8*D10+D9*D10)</f>
        <v>211.04</v>
      </c>
      <c r="C17" s="0" t="s">
        <v>38</v>
      </c>
    </row>
    <row r="18" customFormat="false" ht="12.8" hidden="false" customHeight="false" outlineLevel="0" collapsed="false">
      <c r="A18" s="0" t="s">
        <v>40</v>
      </c>
      <c r="B18" s="7" t="n">
        <f aca="false">B8*D9*D10</f>
        <v>194.88</v>
      </c>
      <c r="C18" s="0" t="s">
        <v>41</v>
      </c>
      <c r="F18" s="2" t="s">
        <v>42</v>
      </c>
    </row>
    <row r="19" customFormat="false" ht="12.8" hidden="false" customHeight="false" outlineLevel="0" collapsed="false">
      <c r="F19" s="0" t="s">
        <v>43</v>
      </c>
      <c r="G19" s="4" t="n">
        <v>3</v>
      </c>
    </row>
    <row r="20" customFormat="false" ht="12.8" hidden="false" customHeight="false" outlineLevel="0" collapsed="false">
      <c r="A20" s="0" t="s">
        <v>44</v>
      </c>
      <c r="B20" s="7" t="n">
        <f aca="false">B18/B12</f>
        <v>1510.6976744186</v>
      </c>
      <c r="C20" s="0" t="s">
        <v>45</v>
      </c>
      <c r="F20" s="0" t="s">
        <v>46</v>
      </c>
      <c r="G20" s="4" t="n">
        <v>315</v>
      </c>
      <c r="H20" s="0" t="s">
        <v>35</v>
      </c>
    </row>
    <row r="21" customFormat="false" ht="12.8" hidden="false" customHeight="false" outlineLevel="0" collapsed="false">
      <c r="A21" s="0" t="s">
        <v>47</v>
      </c>
      <c r="B21" s="7" t="n">
        <f aca="false">2000*SQRT(B12/B18)</f>
        <v>51.4566152329468</v>
      </c>
      <c r="C21" s="0" t="s">
        <v>35</v>
      </c>
      <c r="F21" s="0" t="s">
        <v>48</v>
      </c>
      <c r="G21" s="10" t="n">
        <f aca="false">2^(1/2/G19)</f>
        <v>1.12246204830937</v>
      </c>
    </row>
    <row r="22" customFormat="false" ht="12.8" hidden="false" customHeight="false" outlineLevel="0" collapsed="false">
      <c r="F22" s="0" t="s">
        <v>49</v>
      </c>
      <c r="G22" s="10" t="n">
        <f aca="false">G23/G20</f>
        <v>0.231563330169034</v>
      </c>
    </row>
    <row r="23" customFormat="false" ht="12.8" hidden="false" customHeight="false" outlineLevel="0" collapsed="false">
      <c r="A23" s="0" t="s">
        <v>50</v>
      </c>
      <c r="B23" s="9" t="n">
        <f aca="false">PI()/ASIN(SIN(D5/2)*SIN(D6/2))</f>
        <v>12.8613270520644</v>
      </c>
      <c r="F23" s="0" t="s">
        <v>51</v>
      </c>
      <c r="G23" s="10" t="n">
        <f aca="false">G25-G24</f>
        <v>72.9424490032456</v>
      </c>
      <c r="H23" s="0" t="s">
        <v>35</v>
      </c>
    </row>
    <row r="24" customFormat="false" ht="12.8" hidden="false" customHeight="false" outlineLevel="0" collapsed="false">
      <c r="A24" s="0" t="s">
        <v>52</v>
      </c>
      <c r="B24" s="9" t="n">
        <f aca="false">10*LOG(B23)</f>
        <v>11.0928578209165</v>
      </c>
      <c r="C24" s="0" t="s">
        <v>10</v>
      </c>
      <c r="F24" s="0" t="s">
        <v>53</v>
      </c>
      <c r="G24" s="10" t="n">
        <f aca="false">G20/G21</f>
        <v>280.633096214207</v>
      </c>
      <c r="H24" s="0" t="s">
        <v>35</v>
      </c>
    </row>
    <row r="25" customFormat="false" ht="12.8" hidden="false" customHeight="false" outlineLevel="0" collapsed="false">
      <c r="F25" s="0" t="s">
        <v>54</v>
      </c>
      <c r="G25" s="10" t="n">
        <f aca="false">G20*G21</f>
        <v>353.575545217453</v>
      </c>
      <c r="H25" s="0" t="s">
        <v>35</v>
      </c>
    </row>
    <row r="26" customFormat="false" ht="12.8" hidden="false" customHeight="false" outlineLevel="0" collapsed="false">
      <c r="A26" s="0" t="s">
        <v>55</v>
      </c>
      <c r="B26" s="7" t="n">
        <f aca="false">10*LOG(B23/(4*PI()*B14^2))</f>
        <v>-13.2296004304021</v>
      </c>
      <c r="C26" s="0" t="s">
        <v>10</v>
      </c>
    </row>
    <row r="28" customFormat="false" ht="12.8" hidden="false" customHeight="false" outlineLevel="0" collapsed="false">
      <c r="A28" s="2" t="s">
        <v>56</v>
      </c>
    </row>
    <row r="29" customFormat="false" ht="12.8" hidden="false" customHeight="false" outlineLevel="0" collapsed="false">
      <c r="A29" s="0" t="s">
        <v>57</v>
      </c>
      <c r="B29" s="9" t="n">
        <f aca="false">0.16*B18/B12</f>
        <v>241.711627906977</v>
      </c>
      <c r="C29" s="0" t="s">
        <v>38</v>
      </c>
    </row>
    <row r="30" customFormat="false" ht="12.8" hidden="false" customHeight="false" outlineLevel="0" collapsed="false">
      <c r="A30" s="0" t="s">
        <v>58</v>
      </c>
      <c r="B30" s="7" t="n">
        <f aca="false">SQRT(0.16*B23*B18/(16*PI()*B12))</f>
        <v>7.8642395699077</v>
      </c>
      <c r="C30" s="0" t="s">
        <v>20</v>
      </c>
    </row>
    <row r="31" customFormat="false" ht="12.8" hidden="false" customHeight="false" outlineLevel="0" collapsed="false">
      <c r="A31" s="0" t="s">
        <v>59</v>
      </c>
      <c r="B31" s="7" t="n">
        <f aca="false">B29/B17</f>
        <v>1.14533561366081</v>
      </c>
    </row>
    <row r="32" customFormat="false" ht="12.8" hidden="false" customHeight="false" outlineLevel="0" collapsed="false">
      <c r="A32" s="0" t="s">
        <v>60</v>
      </c>
      <c r="B32" s="7" t="n">
        <f aca="false">10*LOG(4/B29)</f>
        <v>-17.8123755198149</v>
      </c>
      <c r="C32" s="0" t="s">
        <v>10</v>
      </c>
    </row>
    <row r="33" customFormat="false" ht="12.8" hidden="false" customHeight="false" outlineLevel="0" collapsed="false">
      <c r="A33" s="0" t="s">
        <v>61</v>
      </c>
      <c r="B33" s="7" t="n">
        <f aca="false">B26-B32</f>
        <v>4.58277508941289</v>
      </c>
      <c r="C33" s="0" t="s">
        <v>10</v>
      </c>
    </row>
    <row r="35" customFormat="false" ht="12.8" hidden="false" customHeight="false" outlineLevel="0" collapsed="false">
      <c r="A35" s="2" t="s">
        <v>62</v>
      </c>
    </row>
    <row r="36" customFormat="false" ht="12.8" hidden="false" customHeight="false" outlineLevel="0" collapsed="false">
      <c r="A36" s="11" t="s">
        <v>63</v>
      </c>
      <c r="B36" s="10" t="n">
        <f aca="false">B17*B38/(1-B38)</f>
        <v>452.363433844812</v>
      </c>
      <c r="C36" s="0" t="s">
        <v>38</v>
      </c>
    </row>
    <row r="37" customFormat="false" ht="12.8" hidden="false" customHeight="false" outlineLevel="0" collapsed="false">
      <c r="A37" s="0" t="s">
        <v>58</v>
      </c>
      <c r="B37" s="10" t="n">
        <f aca="false">SQRT(B23/(16*PI())*B17*B38/(1-B38))</f>
        <v>10.7584996338494</v>
      </c>
      <c r="C37" s="0" t="s">
        <v>20</v>
      </c>
    </row>
    <row r="38" customFormat="false" ht="12.8" hidden="false" customHeight="false" outlineLevel="0" collapsed="false">
      <c r="A38" s="0" t="s">
        <v>59</v>
      </c>
      <c r="B38" s="10" t="n">
        <f aca="false">1-EXP(-0.16*B18/B17/B12)</f>
        <v>0.681882864583773</v>
      </c>
    </row>
    <row r="39" customFormat="false" ht="12.8" hidden="false" customHeight="false" outlineLevel="0" collapsed="false">
      <c r="A39" s="0" t="s">
        <v>60</v>
      </c>
      <c r="B39" s="7" t="n">
        <f aca="false">10*LOG(4/B36)</f>
        <v>-20.5342750076709</v>
      </c>
      <c r="C39" s="0" t="s">
        <v>10</v>
      </c>
    </row>
    <row r="40" customFormat="false" ht="12.8" hidden="false" customHeight="false" outlineLevel="0" collapsed="false">
      <c r="A40" s="0" t="s">
        <v>61</v>
      </c>
      <c r="B40" s="7" t="n">
        <f aca="false">B26-B39</f>
        <v>7.30467457726887</v>
      </c>
      <c r="C40" s="0" t="s">
        <v>10</v>
      </c>
    </row>
    <row r="44" customFormat="false" ht="12.8" hidden="false" customHeight="false" outlineLevel="0" collapsed="false">
      <c r="D44" s="2"/>
    </row>
    <row r="45" customFormat="false" ht="12.8" hidden="false" customHeight="false" outlineLevel="0" collapsed="false">
      <c r="E45" s="2"/>
    </row>
    <row r="46" customFormat="false" ht="12.8" hidden="false" customHeight="false" outlineLevel="0" collapsed="false">
      <c r="D46" s="2"/>
    </row>
    <row r="58" customFormat="false" ht="12.8" hidden="false" customHeight="false" outlineLevel="0" collapsed="false">
      <c r="B58" s="12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2024-09-10T18:37:58Z</dcterms:created>
  <dc:creator>Jean Fourcade</dc:creator>
  <dc:description/>
  <dc:language>fr-FR</dc:language>
  <cp:lastModifiedBy>Jean Fourcade</cp:lastModifiedBy>
  <dcterms:modified xsi:type="dcterms:W3CDTF">2024-09-17T10:30:43Z</dcterms:modified>
  <cp:revision>85</cp:revision>
  <dc:subject/>
  <dc:title/>
</cp:coreProperties>
</file>